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I er." sheetId="27" r:id="rId1"/>
  </sheets>
  <calcPr calcId="162913"/>
</workbook>
</file>

<file path=xl/calcChain.xml><?xml version="1.0" encoding="utf-8"?>
<calcChain xmlns="http://schemas.openxmlformats.org/spreadsheetml/2006/main">
  <c r="C25" i="27" l="1"/>
  <c r="B33" i="27" l="1"/>
  <c r="B27" i="27"/>
  <c r="C27" i="27"/>
  <c r="C26" i="27"/>
  <c r="B24" i="27"/>
  <c r="B23" i="27"/>
  <c r="B21" i="27"/>
  <c r="C24" i="27"/>
  <c r="C23" i="27"/>
  <c r="C21" i="27"/>
  <c r="C10" i="27"/>
  <c r="C19" i="27"/>
  <c r="C18" i="27"/>
  <c r="C17" i="27"/>
  <c r="C15" i="27"/>
  <c r="C14" i="27"/>
  <c r="C13" i="27"/>
  <c r="C12" i="27"/>
  <c r="C11" i="27"/>
  <c r="B19" i="27"/>
  <c r="B18" i="27"/>
  <c r="B17" i="27"/>
  <c r="B16" i="27"/>
  <c r="B15" i="27"/>
  <c r="B14" i="27"/>
  <c r="B13" i="27"/>
  <c r="B12" i="27"/>
  <c r="B11" i="27"/>
  <c r="B10" i="27"/>
  <c r="C45" i="27" l="1"/>
  <c r="C44" i="27"/>
  <c r="C43" i="27"/>
  <c r="C42" i="27"/>
  <c r="C41" i="27"/>
  <c r="D41" i="27" s="1"/>
  <c r="C40" i="27"/>
  <c r="C39" i="27"/>
  <c r="C38" i="27"/>
  <c r="C36" i="27"/>
  <c r="C35" i="27"/>
  <c r="C34" i="27"/>
  <c r="C33" i="27"/>
  <c r="D42" i="27"/>
  <c r="D40" i="27"/>
  <c r="D33" i="27"/>
  <c r="D34" i="27"/>
  <c r="D35" i="27"/>
  <c r="D38" i="27"/>
  <c r="D39" i="27"/>
  <c r="D43" i="27"/>
  <c r="D44" i="27"/>
  <c r="D45" i="27"/>
  <c r="B46" i="27"/>
  <c r="D24" i="27"/>
  <c r="D23" i="27"/>
  <c r="D21" i="27"/>
  <c r="D20" i="27"/>
  <c r="B25" i="27"/>
  <c r="D18" i="27"/>
  <c r="D17" i="27"/>
  <c r="D16" i="27"/>
  <c r="D15" i="27"/>
  <c r="D14" i="27"/>
  <c r="D13" i="27"/>
  <c r="D12" i="27"/>
  <c r="D11" i="27"/>
  <c r="D10" i="27"/>
  <c r="C46" i="27" l="1"/>
  <c r="D36" i="27"/>
  <c r="D46" i="27"/>
  <c r="D25" i="27"/>
  <c r="D19" i="27"/>
</calcChain>
</file>

<file path=xl/sharedStrings.xml><?xml version="1.0" encoding="utf-8"?>
<sst xmlns="http://schemas.openxmlformats.org/spreadsheetml/2006/main" count="46" uniqueCount="44">
  <si>
    <t>Եկամտային մաս.</t>
  </si>
  <si>
    <t>հազար դրամ</t>
  </si>
  <si>
    <t>Եկամտատեսակ</t>
  </si>
  <si>
    <t>Կատարման տոկոս</t>
  </si>
  <si>
    <t>Գույքահարկ</t>
  </si>
  <si>
    <t>Տեղական տուրքեր</t>
  </si>
  <si>
    <t>Պետական բյուջեից ֆինանսական համահարթեցման սկզբունքով տրամադրվող դոտացիաներ</t>
  </si>
  <si>
    <t>Ծախսային մաս</t>
  </si>
  <si>
    <t>Դրամով վճարվող աշխատավարձեր և հավելավճարներ</t>
  </si>
  <si>
    <t xml:space="preserve"> Էներգետիկ  ծառայություններ</t>
  </si>
  <si>
    <t>Կապի ծառայություններ</t>
  </si>
  <si>
    <t>Դրամաշնորհներ</t>
  </si>
  <si>
    <t>Սոցիալական նպաստներ և կենսաթոշակներ</t>
  </si>
  <si>
    <t>Այլ ծախսեր</t>
  </si>
  <si>
    <t>Շենքների և շինությունների կապիտալ վերանորոգում, շինարարություն</t>
  </si>
  <si>
    <t>Մեքենաներ և սարքավորումներ, այլ հիմնական միջոցներ</t>
  </si>
  <si>
    <t>Պետական բյուջեից համայնքի վարչական բյուջեին տրամադրվող այլ դոտացիաներ</t>
  </si>
  <si>
    <t>Ընդամենը</t>
  </si>
  <si>
    <t>Ապահովագրական ծախսեր</t>
  </si>
  <si>
    <t>Հողի վարձավճար համայնքների վարչական տարածքներում գտնվող հողի համար</t>
  </si>
  <si>
    <t>Գույքի վարձակալությունից եկամուտներ</t>
  </si>
  <si>
    <t>Արտադպրոցական դաստիարակություն</t>
  </si>
  <si>
    <t>Այլ հիմնական միջոցների իրացումից մուտքեր</t>
  </si>
  <si>
    <t>Աղբահանության, խմելու ջրի և ոռոգման ջրի վճարներ</t>
  </si>
  <si>
    <t>Մանկապարտեզի ծնողական վճարներ</t>
  </si>
  <si>
    <r>
      <rPr>
        <b/>
        <sz val="12"/>
        <color theme="1"/>
        <rFont val="GHEA Grapalat"/>
        <family val="3"/>
      </rPr>
      <t>Այլ եկամուտներ</t>
    </r>
    <r>
      <rPr>
        <sz val="12"/>
        <color theme="1"/>
        <rFont val="GHEA Grapalat"/>
        <family val="3"/>
      </rPr>
      <t>/օրենքով և իրավական այլ ակտերով սահմանված` համայնքի բյուջե մուտքագրման ենթակա այլ եկամուտներ/</t>
    </r>
  </si>
  <si>
    <t>Պետական բյուջեից տրամադրվող նպատակային հատկացումներ/սուբվենցիաներ/</t>
  </si>
  <si>
    <t>Նախագծահետազոտական ծախսեր</t>
  </si>
  <si>
    <t>Պայմանագրային ծառայությունների և ապրանքների ձեռք բերում</t>
  </si>
  <si>
    <t>Անշարժ գույքի հարկ համայնքների վարչական տարածքներում գտնվող հողի համար</t>
  </si>
  <si>
    <t>Նախատեսված</t>
  </si>
  <si>
    <t xml:space="preserve">Կատարողական </t>
  </si>
  <si>
    <t>ՉԱՐՏԱԴՐՎԱԾ ԱԿՏԻՎՆԵՐԻ ԻՐԱՑՈՒՄԻՑ  /Հողի օտարումից/ՄՈՒՏՔԵՐ</t>
  </si>
  <si>
    <t>Գործուղումների և շրջագայությունների ծախսեր</t>
  </si>
  <si>
    <t xml:space="preserve">Նախատեսված  </t>
  </si>
  <si>
    <t>Նվիր., ժառանգ. Իրավ. ֆիզ. անձ. և կազմակերպ.-ից</t>
  </si>
  <si>
    <t>ԱՇԽԱՏԱԿԱԶՄԻ  ՔԱՐՏՈՒՂԱՐ՝                                        ԳԵՎՈՐԳ  ՍԻՄՈՆՅԱՆ</t>
  </si>
  <si>
    <t>Ընդամենը սեփական եկամուտներ</t>
  </si>
  <si>
    <t>Ընդամենը եկամուտներ</t>
  </si>
  <si>
    <t>Կապիտալ ներքին պաշտոնական դրամաշնորհներ՝ ստացված կառավարման այլ մակարդակներից /սուբվենցիաներ/</t>
  </si>
  <si>
    <t xml:space="preserve">Հավելված Արենի համայնքի ավագանու 01.03.2024թ-ի թիվ 033-Ա որոշման </t>
  </si>
  <si>
    <t>Սուբսիդիաներ</t>
  </si>
  <si>
    <t>2024թ առաջին եռամսյակ</t>
  </si>
  <si>
    <t>03.04.2024թ.-ի թիվ 040-Ա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</si>
</sst>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4" fillId="0" borderId="0" xfId="0" applyFont="1"/>
    <xf numFmtId="164" fontId="4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164" fontId="4" fillId="2" borderId="3" xfId="0" applyNumberFormat="1" applyFont="1" applyFill="1" applyBorder="1"/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/>
    <xf numFmtId="164" fontId="4" fillId="0" borderId="3" xfId="0" applyNumberFormat="1" applyFont="1" applyBorder="1" applyAlignment="1">
      <alignment horizontal="center" vertical="center"/>
    </xf>
    <xf numFmtId="164" fontId="6" fillId="2" borderId="3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4" fillId="0" borderId="0" xfId="0" applyFont="1" applyAlignment="1">
      <alignment vertical="center" wrapText="1"/>
    </xf>
    <xf numFmtId="164" fontId="4" fillId="0" borderId="0" xfId="0" applyNumberFormat="1" applyFont="1"/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topLeftCell="A31" workbookViewId="0">
      <selection activeCell="H33" sqref="H33"/>
    </sheetView>
  </sheetViews>
  <sheetFormatPr defaultRowHeight="17.25" x14ac:dyDescent="0.3"/>
  <cols>
    <col min="1" max="1" width="49.85546875" style="1" customWidth="1"/>
    <col min="2" max="2" width="17.85546875" style="1" customWidth="1"/>
    <col min="3" max="3" width="19.28515625" style="1" customWidth="1"/>
    <col min="4" max="4" width="15.42578125" style="1" customWidth="1"/>
    <col min="5" max="5" width="9.140625" style="1"/>
    <col min="6" max="6" width="13.28515625" style="1" customWidth="1"/>
    <col min="7" max="16384" width="9.140625" style="1"/>
  </cols>
  <sheetData>
    <row r="2" spans="1:6" x14ac:dyDescent="0.3">
      <c r="B2" s="27" t="s">
        <v>40</v>
      </c>
      <c r="C2" s="27"/>
      <c r="D2" s="27"/>
    </row>
    <row r="3" spans="1:6" x14ac:dyDescent="0.3">
      <c r="A3" s="3"/>
      <c r="B3" s="28" t="s">
        <v>43</v>
      </c>
      <c r="C3" s="28"/>
      <c r="D3" s="28"/>
    </row>
    <row r="4" spans="1:6" x14ac:dyDescent="0.3">
      <c r="A4" s="3"/>
      <c r="B4" s="26"/>
      <c r="C4" s="26"/>
      <c r="D4" s="26"/>
    </row>
    <row r="5" spans="1:6" x14ac:dyDescent="0.3">
      <c r="A5" s="28" t="s">
        <v>42</v>
      </c>
      <c r="B5" s="28"/>
      <c r="C5" s="28"/>
      <c r="D5" s="28"/>
    </row>
    <row r="6" spans="1:6" x14ac:dyDescent="0.3">
      <c r="A6" s="29"/>
      <c r="B6" s="29"/>
      <c r="C6" s="29"/>
      <c r="D6" s="29"/>
    </row>
    <row r="8" spans="1:6" x14ac:dyDescent="0.3">
      <c r="A8" s="1" t="s">
        <v>0</v>
      </c>
      <c r="C8" s="1" t="s">
        <v>1</v>
      </c>
    </row>
    <row r="9" spans="1:6" s="2" customFormat="1" ht="34.5" x14ac:dyDescent="0.25">
      <c r="A9" s="24" t="s">
        <v>2</v>
      </c>
      <c r="B9" s="32" t="s">
        <v>30</v>
      </c>
      <c r="C9" s="33" t="s">
        <v>31</v>
      </c>
      <c r="D9" s="33" t="s">
        <v>3</v>
      </c>
    </row>
    <row r="10" spans="1:6" s="5" customFormat="1" ht="51.75" x14ac:dyDescent="0.3">
      <c r="A10" s="7" t="s">
        <v>29</v>
      </c>
      <c r="B10" s="6">
        <f>1873000/1000</f>
        <v>1873</v>
      </c>
      <c r="C10" s="6">
        <f>2765568/1000</f>
        <v>2765.5680000000002</v>
      </c>
      <c r="D10" s="6">
        <f>C10/B10*100</f>
        <v>147.65445808862788</v>
      </c>
    </row>
    <row r="11" spans="1:6" s="5" customFormat="1" ht="34.5" x14ac:dyDescent="0.3">
      <c r="A11" s="7" t="s">
        <v>19</v>
      </c>
      <c r="B11" s="6">
        <f>6115000/1000</f>
        <v>6115</v>
      </c>
      <c r="C11" s="6">
        <f>8700052/1000</f>
        <v>8700.0519999999997</v>
      </c>
      <c r="D11" s="6">
        <f t="shared" ref="D11:D18" si="0">C11/B11*100</f>
        <v>142.27394930498772</v>
      </c>
    </row>
    <row r="12" spans="1:6" s="5" customFormat="1" x14ac:dyDescent="0.3">
      <c r="A12" s="7" t="s">
        <v>4</v>
      </c>
      <c r="B12" s="6">
        <f>9294000/1000</f>
        <v>9294</v>
      </c>
      <c r="C12" s="6">
        <f>17099365/1000</f>
        <v>17099.365000000002</v>
      </c>
      <c r="D12" s="6">
        <f t="shared" si="0"/>
        <v>183.98283839035938</v>
      </c>
    </row>
    <row r="13" spans="1:6" s="5" customFormat="1" x14ac:dyDescent="0.3">
      <c r="A13" s="7" t="s">
        <v>5</v>
      </c>
      <c r="B13" s="6">
        <f>1504200/1000</f>
        <v>1504.2</v>
      </c>
      <c r="C13" s="6">
        <f>4978167/1000</f>
        <v>4978.1670000000004</v>
      </c>
      <c r="D13" s="6">
        <f t="shared" si="0"/>
        <v>330.95113681691265</v>
      </c>
    </row>
    <row r="14" spans="1:6" s="5" customFormat="1" x14ac:dyDescent="0.3">
      <c r="A14" s="7" t="s">
        <v>20</v>
      </c>
      <c r="B14" s="6">
        <f>282000/1000</f>
        <v>282</v>
      </c>
      <c r="C14" s="6">
        <f>180000/1000</f>
        <v>180</v>
      </c>
      <c r="D14" s="6">
        <f t="shared" si="0"/>
        <v>63.829787234042556</v>
      </c>
    </row>
    <row r="15" spans="1:6" ht="34.5" x14ac:dyDescent="0.3">
      <c r="A15" s="4" t="s">
        <v>23</v>
      </c>
      <c r="B15" s="6">
        <f>3278000/1000</f>
        <v>3278</v>
      </c>
      <c r="C15" s="6">
        <f>3527009/1000</f>
        <v>3527.009</v>
      </c>
      <c r="D15" s="6">
        <f t="shared" si="0"/>
        <v>107.59636973764491</v>
      </c>
      <c r="F15" s="5"/>
    </row>
    <row r="16" spans="1:6" x14ac:dyDescent="0.3">
      <c r="A16" s="4" t="s">
        <v>24</v>
      </c>
      <c r="B16" s="8">
        <f>1240000/1000</f>
        <v>1240</v>
      </c>
      <c r="C16" s="6">
        <v>0</v>
      </c>
      <c r="D16" s="6">
        <f t="shared" si="0"/>
        <v>0</v>
      </c>
      <c r="F16" s="5"/>
    </row>
    <row r="17" spans="1:6" x14ac:dyDescent="0.3">
      <c r="A17" s="4" t="s">
        <v>21</v>
      </c>
      <c r="B17" s="8">
        <f>630000/1000</f>
        <v>630</v>
      </c>
      <c r="C17" s="6">
        <f>630000/1000</f>
        <v>630</v>
      </c>
      <c r="D17" s="6">
        <f t="shared" si="0"/>
        <v>100</v>
      </c>
      <c r="F17" s="5"/>
    </row>
    <row r="18" spans="1:6" ht="51.75" x14ac:dyDescent="0.3">
      <c r="A18" s="4" t="s">
        <v>25</v>
      </c>
      <c r="B18" s="6">
        <f>900000/1000</f>
        <v>900</v>
      </c>
      <c r="C18" s="6">
        <f>2536416/1000</f>
        <v>2536.4160000000002</v>
      </c>
      <c r="D18" s="6">
        <f t="shared" si="0"/>
        <v>281.82400000000001</v>
      </c>
      <c r="F18" s="5"/>
    </row>
    <row r="19" spans="1:6" x14ac:dyDescent="0.3">
      <c r="A19" s="24" t="s">
        <v>37</v>
      </c>
      <c r="B19" s="16">
        <f>SUM(B10:B18)</f>
        <v>25116.2</v>
      </c>
      <c r="C19" s="17">
        <f>SUM(C10:C18)</f>
        <v>40416.576999999997</v>
      </c>
      <c r="D19" s="25">
        <f>C19/B19*100</f>
        <v>160.91835946520573</v>
      </c>
    </row>
    <row r="20" spans="1:6" s="10" customFormat="1" ht="34.5" hidden="1" x14ac:dyDescent="0.3">
      <c r="A20" s="9" t="s">
        <v>35</v>
      </c>
      <c r="B20" s="8"/>
      <c r="C20" s="8"/>
      <c r="D20" s="6" t="e">
        <f>C20/B20*100</f>
        <v>#DIV/0!</v>
      </c>
    </row>
    <row r="21" spans="1:6" ht="51.75" x14ac:dyDescent="0.3">
      <c r="A21" s="4" t="s">
        <v>6</v>
      </c>
      <c r="B21" s="8">
        <f>C21</f>
        <v>106929.60000000001</v>
      </c>
      <c r="C21" s="6">
        <f>106929600/1000</f>
        <v>106929.60000000001</v>
      </c>
      <c r="D21" s="6">
        <f t="shared" ref="D21:D24" si="1">C21/B21*100</f>
        <v>100</v>
      </c>
    </row>
    <row r="22" spans="1:6" ht="34.5" hidden="1" x14ac:dyDescent="0.3">
      <c r="A22" s="4" t="s">
        <v>16</v>
      </c>
      <c r="B22" s="8"/>
      <c r="C22" s="6"/>
      <c r="D22" s="6">
        <v>100</v>
      </c>
    </row>
    <row r="23" spans="1:6" ht="51.75" x14ac:dyDescent="0.3">
      <c r="A23" s="4" t="s">
        <v>26</v>
      </c>
      <c r="B23" s="8">
        <f>C23</f>
        <v>134.69999999999999</v>
      </c>
      <c r="C23" s="6">
        <f>134700/1000</f>
        <v>134.69999999999999</v>
      </c>
      <c r="D23" s="6">
        <f t="shared" si="1"/>
        <v>100</v>
      </c>
    </row>
    <row r="24" spans="1:6" s="5" customFormat="1" ht="51.75" x14ac:dyDescent="0.3">
      <c r="A24" s="7" t="s">
        <v>39</v>
      </c>
      <c r="B24" s="8">
        <f>C24</f>
        <v>26067</v>
      </c>
      <c r="C24" s="6">
        <f>26067000/1000</f>
        <v>26067</v>
      </c>
      <c r="D24" s="6">
        <f t="shared" si="1"/>
        <v>100</v>
      </c>
    </row>
    <row r="25" spans="1:6" s="10" customFormat="1" x14ac:dyDescent="0.3">
      <c r="A25" s="13" t="s">
        <v>38</v>
      </c>
      <c r="B25" s="12">
        <f>SUM(B19:B24)</f>
        <v>158247.50000000003</v>
      </c>
      <c r="C25" s="12">
        <f>SUM(C19:C24)</f>
        <v>173547.87700000001</v>
      </c>
      <c r="D25" s="12">
        <f>C25/B25*100</f>
        <v>109.66863741923251</v>
      </c>
    </row>
    <row r="26" spans="1:6" s="10" customFormat="1" ht="34.5" x14ac:dyDescent="0.3">
      <c r="A26" s="9" t="s">
        <v>22</v>
      </c>
      <c r="B26" s="8"/>
      <c r="C26" s="8">
        <f>658671/1000</f>
        <v>658.67100000000005</v>
      </c>
      <c r="D26" s="12"/>
    </row>
    <row r="27" spans="1:6" s="10" customFormat="1" ht="34.5" x14ac:dyDescent="0.3">
      <c r="A27" s="9" t="s">
        <v>32</v>
      </c>
      <c r="B27" s="8">
        <f>20000000/1000</f>
        <v>20000</v>
      </c>
      <c r="C27" s="8">
        <f>28059514/1000</f>
        <v>28059.513999999999</v>
      </c>
      <c r="D27" s="12"/>
    </row>
    <row r="28" spans="1:6" s="10" customFormat="1" ht="18.75" customHeight="1" x14ac:dyDescent="0.3">
      <c r="A28" s="30"/>
      <c r="B28" s="31"/>
      <c r="C28" s="31"/>
      <c r="D28" s="15"/>
    </row>
    <row r="29" spans="1:6" s="10" customFormat="1" ht="27" hidden="1" customHeight="1" x14ac:dyDescent="0.3">
      <c r="A29" s="30"/>
      <c r="B29" s="31"/>
      <c r="C29" s="31"/>
      <c r="D29" s="15"/>
    </row>
    <row r="30" spans="1:6" s="10" customFormat="1" ht="21" hidden="1" customHeight="1" x14ac:dyDescent="0.3">
      <c r="A30" s="14"/>
      <c r="B30" s="15"/>
      <c r="C30" s="15"/>
      <c r="D30" s="15"/>
    </row>
    <row r="31" spans="1:6" ht="21" customHeight="1" x14ac:dyDescent="0.3">
      <c r="A31" s="18"/>
      <c r="B31" s="19"/>
      <c r="C31" s="19"/>
      <c r="D31" s="19"/>
    </row>
    <row r="32" spans="1:6" ht="34.5" x14ac:dyDescent="0.3">
      <c r="A32" s="20" t="s">
        <v>7</v>
      </c>
      <c r="B32" s="34" t="s">
        <v>34</v>
      </c>
      <c r="C32" s="34" t="s">
        <v>31</v>
      </c>
      <c r="D32" s="34" t="s">
        <v>3</v>
      </c>
    </row>
    <row r="33" spans="1:4" ht="34.5" x14ac:dyDescent="0.3">
      <c r="A33" s="7" t="s">
        <v>8</v>
      </c>
      <c r="B33" s="11">
        <f>45000000/1000</f>
        <v>45000</v>
      </c>
      <c r="C33" s="11">
        <f>26491888/1000</f>
        <v>26491.887999999999</v>
      </c>
      <c r="D33" s="11">
        <f>C33/B33*100</f>
        <v>58.870862222222222</v>
      </c>
    </row>
    <row r="34" spans="1:4" ht="34.5" x14ac:dyDescent="0.3">
      <c r="A34" s="7" t="s">
        <v>33</v>
      </c>
      <c r="B34" s="11">
        <v>100</v>
      </c>
      <c r="C34" s="11">
        <f>68850/1000</f>
        <v>68.849999999999994</v>
      </c>
      <c r="D34" s="11">
        <f t="shared" ref="D34:D45" si="2">C34/B34*100</f>
        <v>68.849999999999994</v>
      </c>
    </row>
    <row r="35" spans="1:4" x14ac:dyDescent="0.3">
      <c r="A35" s="7" t="s">
        <v>9</v>
      </c>
      <c r="B35" s="11">
        <v>10000</v>
      </c>
      <c r="C35" s="11">
        <f>8031231/1000</f>
        <v>8031.2309999999998</v>
      </c>
      <c r="D35" s="11">
        <f t="shared" si="2"/>
        <v>80.312309999999997</v>
      </c>
    </row>
    <row r="36" spans="1:4" x14ac:dyDescent="0.3">
      <c r="A36" s="7" t="s">
        <v>10</v>
      </c>
      <c r="B36" s="11">
        <v>250</v>
      </c>
      <c r="C36" s="11">
        <f>240103/1000</f>
        <v>240.10300000000001</v>
      </c>
      <c r="D36" s="11">
        <f t="shared" si="2"/>
        <v>96.041200000000003</v>
      </c>
    </row>
    <row r="37" spans="1:4" x14ac:dyDescent="0.3">
      <c r="A37" s="7" t="s">
        <v>18</v>
      </c>
      <c r="B37" s="11">
        <v>0</v>
      </c>
      <c r="C37" s="11">
        <v>0</v>
      </c>
      <c r="D37" s="11">
        <v>0</v>
      </c>
    </row>
    <row r="38" spans="1:4" s="5" customFormat="1" ht="34.5" x14ac:dyDescent="0.3">
      <c r="A38" s="7" t="s">
        <v>28</v>
      </c>
      <c r="B38" s="11">
        <v>8000</v>
      </c>
      <c r="C38" s="11">
        <f>7487776/1000</f>
        <v>7487.7759999999998</v>
      </c>
      <c r="D38" s="11">
        <f t="shared" si="2"/>
        <v>93.597200000000001</v>
      </c>
    </row>
    <row r="39" spans="1:4" s="5" customFormat="1" x14ac:dyDescent="0.3">
      <c r="A39" s="7" t="s">
        <v>11</v>
      </c>
      <c r="B39" s="11">
        <v>25000</v>
      </c>
      <c r="C39" s="11">
        <f>21127232/1000</f>
        <v>21127.232</v>
      </c>
      <c r="D39" s="11">
        <f t="shared" si="2"/>
        <v>84.508928000000012</v>
      </c>
    </row>
    <row r="40" spans="1:4" s="5" customFormat="1" x14ac:dyDescent="0.3">
      <c r="A40" s="7" t="s">
        <v>41</v>
      </c>
      <c r="B40" s="11">
        <v>5000</v>
      </c>
      <c r="C40" s="11">
        <f>4473843/1000</f>
        <v>4473.8429999999998</v>
      </c>
      <c r="D40" s="11">
        <f t="shared" si="2"/>
        <v>89.476859999999988</v>
      </c>
    </row>
    <row r="41" spans="1:4" s="5" customFormat="1" x14ac:dyDescent="0.3">
      <c r="A41" s="7" t="s">
        <v>12</v>
      </c>
      <c r="B41" s="11">
        <v>1500</v>
      </c>
      <c r="C41" s="11">
        <f>1015000/1000</f>
        <v>1015</v>
      </c>
      <c r="D41" s="11">
        <f t="shared" si="2"/>
        <v>67.666666666666657</v>
      </c>
    </row>
    <row r="42" spans="1:4" s="5" customFormat="1" x14ac:dyDescent="0.3">
      <c r="A42" s="7" t="s">
        <v>13</v>
      </c>
      <c r="B42" s="21">
        <v>500</v>
      </c>
      <c r="C42" s="11">
        <f>319500/1000</f>
        <v>319.5</v>
      </c>
      <c r="D42" s="11">
        <f t="shared" si="2"/>
        <v>63.9</v>
      </c>
    </row>
    <row r="43" spans="1:4" s="5" customFormat="1" ht="34.5" x14ac:dyDescent="0.3">
      <c r="A43" s="7" t="s">
        <v>14</v>
      </c>
      <c r="B43" s="11">
        <v>60000</v>
      </c>
      <c r="C43" s="11">
        <f>50293600/1000</f>
        <v>50293.599999999999</v>
      </c>
      <c r="D43" s="11">
        <f t="shared" si="2"/>
        <v>83.822666666666663</v>
      </c>
    </row>
    <row r="44" spans="1:4" x14ac:dyDescent="0.3">
      <c r="A44" s="7" t="s">
        <v>27</v>
      </c>
      <c r="B44" s="22">
        <v>20000</v>
      </c>
      <c r="C44" s="11">
        <f>16157900/1000</f>
        <v>16157.9</v>
      </c>
      <c r="D44" s="11">
        <f t="shared" si="2"/>
        <v>80.789500000000004</v>
      </c>
    </row>
    <row r="45" spans="1:4" s="5" customFormat="1" ht="34.5" x14ac:dyDescent="0.3">
      <c r="A45" s="7" t="s">
        <v>15</v>
      </c>
      <c r="B45" s="11">
        <v>25000</v>
      </c>
      <c r="C45" s="11">
        <f>2371200/1000</f>
        <v>2371.1999999999998</v>
      </c>
      <c r="D45" s="11">
        <f t="shared" si="2"/>
        <v>9.4847999999999981</v>
      </c>
    </row>
    <row r="46" spans="1:4" x14ac:dyDescent="0.3">
      <c r="A46" s="20" t="s">
        <v>17</v>
      </c>
      <c r="B46" s="23">
        <f>SUM(B33:B45)</f>
        <v>200350</v>
      </c>
      <c r="C46" s="23">
        <f>SUM(C33:C45)</f>
        <v>138078.12299999999</v>
      </c>
      <c r="D46" s="23">
        <f>C46/B46*100</f>
        <v>68.918454205141003</v>
      </c>
    </row>
    <row r="47" spans="1:4" x14ac:dyDescent="0.3">
      <c r="A47" s="5"/>
      <c r="B47" s="5"/>
      <c r="C47" s="5"/>
      <c r="D47" s="5"/>
    </row>
    <row r="49" spans="1:1" x14ac:dyDescent="0.3">
      <c r="A49" s="1" t="s">
        <v>36</v>
      </c>
    </row>
  </sheetData>
  <mergeCells count="4">
    <mergeCell ref="B2:D2"/>
    <mergeCell ref="A5:D5"/>
    <mergeCell ref="A6:D6"/>
    <mergeCell ref="B3:D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er.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2024-04-03T06:42:06Z</dcterms:modified>
</cp:coreProperties>
</file>